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eur TCO" sheetId="1" state="visible" r:id="rId3"/>
    <sheet name="Suivi Parc Pneus" sheetId="2" state="visible" r:id="rId4"/>
    <sheet name="Mode d'emploi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<sst xmlns="http://schemas.openxmlformats.org/spreadsheetml/2006/main" count="140" uniqueCount="139">
  <si>
    <t xml:space="preserve">CALCULATEUR TCO PNEU CHARIOT ÉLÉVATEUR — Budget vs Premium</t>
  </si>
  <si>
    <t xml:space="preserve">VMAX Chariotelevateur.fr  |  Cellules JAUNES = modifiables  |  Cellules blanches = formules (protégées)</t>
  </si>
  <si>
    <t xml:space="preserve">① PARAMÈTRES DE VOTRE PARC</t>
  </si>
  <si>
    <t xml:space="preserve">Nombre de chariots concernés</t>
  </si>
  <si>
    <t xml:space="preserve">chariots</t>
  </si>
  <si>
    <t xml:space="preserve">Heures d'utilisation par jour (par chariot)</t>
  </si>
  <si>
    <t xml:space="preserve">h / jour</t>
  </si>
  <si>
    <t xml:space="preserve">Jours d'utilisation par an</t>
  </si>
  <si>
    <t xml:space="preserve">jours / an</t>
  </si>
  <si>
    <t xml:space="preserve">Nombre de pneus à changer par chariot</t>
  </si>
  <si>
    <t xml:space="preserve">pneus</t>
  </si>
  <si>
    <t xml:space="preserve">→ Heures d'utilisation par an (calculé)</t>
  </si>
  <si>
    <t xml:space="preserve">② PARAMÈTRES DES PNEUS</t>
  </si>
  <si>
    <t xml:space="preserve">Paramètre</t>
  </si>
  <si>
    <t xml:space="preserve">Pneu BUDGET</t>
  </si>
  <si>
    <t xml:space="preserve">Pneu PREMIUM</t>
  </si>
  <si>
    <t xml:space="preserve">Unité / Note</t>
  </si>
  <si>
    <t xml:space="preserve">Prix d'achat unitaire</t>
  </si>
  <si>
    <t xml:space="preserve">€ / pneu</t>
  </si>
  <si>
    <t xml:space="preserve">Durée de vie estimée</t>
  </si>
  <si>
    <t xml:space="preserve">heures — à ajuster selon retour terrain</t>
  </si>
  <si>
    <t xml:space="preserve">Écart résistance au roulement vs Premium</t>
  </si>
  <si>
    <t xml:space="preserve">% conso batterie supplémentaire</t>
  </si>
  <si>
    <t xml:space="preserve">Durée d'immobilisation par changement de jeu</t>
  </si>
  <si>
    <t xml:space="preserve">heures — pour 4 pneus par chariot</t>
  </si>
  <si>
    <t xml:space="preserve">→ Coût du pneu à l'heure (calculé)</t>
  </si>
  <si>
    <t xml:space="preserve">Plus c'est bas, meilleur est le TCO</t>
  </si>
  <si>
    <t xml:space="preserve">③ HYPOTHÈSES DE CALCUL  (modifiables — adaptez à votre réalité)</t>
  </si>
  <si>
    <t xml:space="preserve">Coût horaire opérateur / immobilisation</t>
  </si>
  <si>
    <t xml:space="preserve">€/h — inclut coût conducteur + perte productivité</t>
  </si>
  <si>
    <t xml:space="preserve">Consommation batterie moyenne</t>
  </si>
  <si>
    <t xml:space="preserve">kWh/h — chariots électriques uniquement</t>
  </si>
  <si>
    <t xml:space="preserve">Tarif électricité</t>
  </si>
  <si>
    <t xml:space="preserve">€/kWh — à adapter selon votre contrat</t>
  </si>
  <si>
    <t xml:space="preserve">④ TYPE DE CHARIOT — Switch énergie</t>
  </si>
  <si>
    <t xml:space="preserve">Type de chariot  →  sélectionner dans la liste</t>
  </si>
  <si>
    <t xml:space="preserve">Électrique</t>
  </si>
  <si>
    <t xml:space="preserve">→ Impact sur le poste énergie</t>
  </si>
  <si>
    <t xml:space="preserve">Diesel/GPL → le poste énergie batterie est automatiquement désactivé</t>
  </si>
  <si>
    <t xml:space="preserve">⑤ RÉSULTATS TCO ANNUEL — COMPARAISON BUDGET vs PREMIUM (parc complet)</t>
  </si>
  <si>
    <t xml:space="preserve">Poste de coût</t>
  </si>
  <si>
    <t xml:space="preserve">Budget — €/an</t>
  </si>
  <si>
    <t xml:space="preserve">Premium — €/an</t>
  </si>
  <si>
    <t xml:space="preserve">Économie Premium (€/an)</t>
  </si>
  <si>
    <t xml:space="preserve">Hypothèse de calcul</t>
  </si>
  <si>
    <t xml:space="preserve">Coût achat pneus / an</t>
  </si>
  <si>
    <t xml:space="preserve">Chariots × pneus × (h/an ÷ durée vie) × prix unitaire</t>
  </si>
  <si>
    <t xml:space="preserve">Coût immobilisation changements / an</t>
  </si>
  <si>
    <t xml:space="preserve">Chariots × nb changements × h immob × coût opérateur (B20)</t>
  </si>
  <si>
    <t xml:space="preserve">Surcoût énergie  ⚡ électrique uniquement</t>
  </si>
  <si>
    <t xml:space="preserve">Actif si B24 = Électrique — sinon automatiquement à 0</t>
  </si>
  <si>
    <t xml:space="preserve">🏆  TOTAL TCO ANNUEL — PARC COMPLET</t>
  </si>
  <si>
    <t xml:space="preserve">← Économie annuelle estimée avec pneus Premium</t>
  </si>
  <si>
    <t xml:space="preserve">Économie Premium vs Budget (%)</t>
  </si>
  <si>
    <t xml:space="preserve">Surcoût achat initial Premium (€)</t>
  </si>
  <si>
    <t xml:space="preserve">← Investissement supplémentaire à l'achat</t>
  </si>
  <si>
    <t xml:space="preserve">ROI — Retour sur investissement estimé</t>
  </si>
  <si>
    <t xml:space="preserve">← Durée pour amortir le surcoût Premium</t>
  </si>
  <si>
    <t xml:space="preserve">Modèle indicatif VMAX — résultats à valider avec votre fournisseur de pneus et service maintenance — www.chariotelevateur.fr</t>
  </si>
  <si>
    <t xml:space="preserve">SUIVI DES PNEUS PAR CHARIOT — Parc VMAX</t>
  </si>
  <si>
    <t xml:space="preserve">Colonnes jaunes = à renseigner  |  Colonnes I, J et L = calculées automatiquement (protégées)</t>
  </si>
  <si>
    <t xml:space="preserve">⚠  Date prévisionnelle (col J) : estimation indicative basée sur les h/jour saisies — hors variations de cadence et jours non travaillés</t>
  </si>
  <si>
    <t xml:space="preserve">N° Chariot</t>
  </si>
  <si>
    <t xml:space="preserve">Type / Modèle</t>
  </si>
  <si>
    <t xml:space="preserve">Type Pneu</t>
  </si>
  <si>
    <t xml:space="preserve">Marque / Réf.</t>
  </si>
  <si>
    <t xml:space="preserve">Date dernier
changement</t>
  </si>
  <si>
    <t xml:space="preserve">Heures au
changement</t>
  </si>
  <si>
    <t xml:space="preserve">Heures
actuelles</t>
  </si>
  <si>
    <t xml:space="preserve">Durée vie
estimée (h)</t>
  </si>
  <si>
    <t xml:space="preserve">% Usure</t>
  </si>
  <si>
    <t xml:space="preserve">Date prévisionnelle
remplacement ⚠ indicatif</t>
  </si>
  <si>
    <t xml:space="preserve">H/jour
(pour prévision)</t>
  </si>
  <si>
    <t xml:space="preserve">STATUT</t>
  </si>
  <si>
    <t xml:space="preserve">CE-001</t>
  </si>
  <si>
    <t xml:space="preserve">Toyota 8FBM20</t>
  </si>
  <si>
    <t xml:space="preserve">PPS</t>
  </si>
  <si>
    <t xml:space="preserve">Trelleborg T-520</t>
  </si>
  <si>
    <t xml:space="preserve">2025-10-01</t>
  </si>
  <si>
    <t xml:space="preserve">CE-002</t>
  </si>
  <si>
    <t xml:space="preserve">PPS Non-Marquant</t>
  </si>
  <si>
    <t xml:space="preserve">Continental SC20</t>
  </si>
  <si>
    <t xml:space="preserve">2025-08-15</t>
  </si>
  <si>
    <t xml:space="preserve">CE-003</t>
  </si>
  <si>
    <t xml:space="preserve">Manitou MHT</t>
  </si>
  <si>
    <t xml:space="preserve">Gonflable</t>
  </si>
  <si>
    <t xml:space="preserve">Michelin XZSL</t>
  </si>
  <si>
    <t xml:space="preserve">2025-11-01</t>
  </si>
  <si>
    <t xml:space="preserve">CE-004</t>
  </si>
  <si>
    <t xml:space="preserve">Crown SC6000</t>
  </si>
  <si>
    <t xml:space="preserve">Bandage</t>
  </si>
  <si>
    <t xml:space="preserve">Camso HCB</t>
  </si>
  <si>
    <t xml:space="preserve">2025-06-01</t>
  </si>
  <si>
    <t xml:space="preserve">CE-005</t>
  </si>
  <si>
    <t xml:space="preserve">Linde H35D</t>
  </si>
  <si>
    <t xml:space="preserve">Gonflable TT</t>
  </si>
  <si>
    <t xml:space="preserve">BKT EARTHMAX</t>
  </si>
  <si>
    <t xml:space="preserve">2025-09-15</t>
  </si>
  <si>
    <t xml:space="preserve">LÉGENDE :  ✅ OK = &lt;70%  |  📋 SURVEILLER = 70–85%  |  ⚠ BIENTÔT = 85–100%  |  🔴 EXPIRÉ = ≥100%  |  Date prévisionnelle = estimation indicative</t>
  </si>
  <si>
    <t xml:space="preserve">MODE D'EMPLOI — Calculateur TCO Pneu VMAX</t>
  </si>
  <si>
    <t xml:space="preserve">FEUILLE 1 — Calculateur TCO</t>
  </si>
  <si>
    <t xml:space="preserve">Cellules JAUNES</t>
  </si>
  <si>
    <t xml:space="preserve">Valeurs modifiables — saisissez vos données réelles. Toutes les autres cellules sont protégées (formules).</t>
  </si>
  <si>
    <t xml:space="preserve">① Paramètres parc</t>
  </si>
  <si>
    <t xml:space="preserve">Nombre de chariots, heures/jour, jours/an, pneus par chariot.</t>
  </si>
  <si>
    <t xml:space="preserve">② Paramètres pneus</t>
  </si>
  <si>
    <t xml:space="preserve">Prix et durée de vie Budget vs Premium. Demandez à votre fournisseur ou utilisez votre historique.</t>
  </si>
  <si>
    <t xml:space="preserve">③ Hypothèses de calcul</t>
  </si>
  <si>
    <t xml:space="preserve">Coût opérateur, conso batterie (kWh/h), tarif électricité — à adapter à votre réalité terrain.</t>
  </si>
  <si>
    <t xml:space="preserve">④ Switch Électrique / Diesel-GPL</t>
  </si>
  <si>
    <t xml:space="preserve">Sélectionnez le type de chariot. Si Diesel/GPL est sélectionné, le poste énergie batterie est automatiquement mis à 0.</t>
  </si>
  <si>
    <t xml:space="preserve">⑤ Résultats TCO</t>
  </si>
  <si>
    <t xml:space="preserve">Calcul automatique : achat, immobilisation, énergie, total, économie % et ROI en mois.</t>
  </si>
  <si>
    <t xml:space="preserve">Protection des feuilles</t>
  </si>
  <si>
    <t xml:space="preserve">Les formules sont protégées pour éviter les modifications accidentelles. Mot de passe : aucun (déprotéger si besoin via Révision &gt; Ôter la protection).</t>
  </si>
  <si>
    <t xml:space="preserve">FEUILLE 2 — Suivi Parc Pneus</t>
  </si>
  <si>
    <t xml:space="preserve">Colonnes A à H + K</t>
  </si>
  <si>
    <t xml:space="preserve">À renseigner : n° chariot, modèle, type pneu, marque, date changement, heures au changement, heures actuelles, durée vie estimée, h/jour.</t>
  </si>
  <si>
    <t xml:space="preserve">Col I — % Usure</t>
  </si>
  <si>
    <t xml:space="preserve">Calculée automatiquement. Reste vide si données manquantes.</t>
  </si>
  <si>
    <t xml:space="preserve">Col J — Date prévisionnelle</t>
  </si>
  <si>
    <t xml:space="preserve">Estimation indicative basée sur h/jour (col K). Hors variations de cadence et jours non travaillés — à utiliser comme ordre de grandeur.</t>
  </si>
  <si>
    <t xml:space="preserve">Col L — Statut</t>
  </si>
  <si>
    <t xml:space="preserve">Calculé automatiquement. Reste vide si données manquantes — pas de faux EXPIRÉ sur lignes vides.</t>
  </si>
  <si>
    <t xml:space="preserve">BONNES PRATIQUES TERRAIN</t>
  </si>
  <si>
    <t xml:space="preserve">Ligne 60J (PPS)</t>
  </si>
  <si>
    <t xml:space="preserve">Ligne moulée sur le flanc. Dès que l'usure l'atteint → remplacement recommandé selon préconisation fabricant.</t>
  </si>
  <si>
    <t xml:space="preserve">Pression (gonflables)</t>
  </si>
  <si>
    <t xml:space="preserve">Vérifier chaque semaine. Écart &gt; 1 bar entre AV gauche et droit → risque de déstabilisation sous charge.</t>
  </si>
  <si>
    <t xml:space="preserve">Changement</t>
  </si>
  <si>
    <t xml:space="preserve">Toujours changer par essieu complet.</t>
  </si>
  <si>
    <t xml:space="preserve">Montage PPS</t>
  </si>
  <si>
    <t xml:space="preserve">Presse hydraulique 80−120 t obligatoire. Ne jamais tenter avec leviers.</t>
  </si>
  <si>
    <t xml:space="preserve">Zones ATEX</t>
  </si>
  <si>
    <t xml:space="preserve">Le choix du pneu et des dispositifs antistatiques doit être validé selon l'analyse de risque du site.</t>
  </si>
  <si>
    <t xml:space="preserve">AVERTISSEMENT</t>
  </si>
  <si>
    <t xml:space="preserve">Modèle indicatif. Résultats à valider avec votre fournisseur de pneus et service maintenance. Les performances réelles varient selon charge, vitesse, sol, température et qualité de montage.</t>
  </si>
  <si>
    <t xml:space="preserve">Contact VMAX</t>
  </si>
  <si>
    <t xml:space="preserve">www.chariotelevateur.fr  |  Conseil personnalisé sur votre parc : contactez nos experts.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</si>
</sst>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#,##0&quot; h/an&quot;"/>
    <numFmt numFmtId="167" formatCode="&quot;€ &quot;0.000"/>
    <numFmt numFmtId="168" formatCode="#,##0.00"/>
    <numFmt numFmtId="169" formatCode="@"/>
    <numFmt numFmtId="170" formatCode="&quot;€ &quot;#,##0"/>
    <numFmt numFmtId="171" formatCode="0.0%"/>
    <numFmt numFmtId="172" formatCode="0.0&quot; mois&quot;"/>
    <numFmt numFmtId="173" formatCode="dd/mm/yyyy"/>
    <numFmt numFmtId="174" formatCode="0%"/>
    <numFmt numFmtId="175" formatCode="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E651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.5"/>
      <color rgb="FF1A1A1A"/>
      <name val="Arial"/>
      <family val="0"/>
      <charset val="1"/>
    </font>
    <font>
      <b val="true"/>
      <sz val="10"/>
      <color rgb="FF00008B"/>
      <name val="Arial"/>
      <family val="0"/>
      <charset val="1"/>
    </font>
    <font>
      <i val="true"/>
      <sz val="9"/>
      <color rgb="FF3D3D3D"/>
      <name val="Arial"/>
      <family val="0"/>
      <charset val="1"/>
    </font>
    <font>
      <b val="true"/>
      <sz val="9.5"/>
      <color rgb="FF1A1A1A"/>
      <name val="Arial"/>
      <family val="0"/>
      <charset val="1"/>
    </font>
    <font>
      <b val="true"/>
      <sz val="10"/>
      <color rgb="FF1565C0"/>
      <name val="Arial"/>
      <family val="0"/>
      <charset val="1"/>
    </font>
    <font>
      <i val="true"/>
      <sz val="8.5"/>
      <color rgb="FF3D3D3D"/>
      <name val="Arial"/>
      <family val="0"/>
      <charset val="1"/>
    </font>
    <font>
      <b val="true"/>
      <sz val="10"/>
      <color rgb="FFC62828"/>
      <name val="Arial"/>
      <family val="0"/>
      <charset val="1"/>
    </font>
    <font>
      <b val="true"/>
      <sz val="10"/>
      <color rgb="FF2E7D32"/>
      <name val="Arial"/>
      <family val="0"/>
      <charset val="1"/>
    </font>
    <font>
      <b val="true"/>
      <sz val="10"/>
      <color rgb="FFE65100"/>
      <name val="Arial"/>
      <family val="0"/>
      <charset val="1"/>
    </font>
    <font>
      <i val="true"/>
      <sz val="8.5"/>
      <color rgb="FF1565C0"/>
      <name val="Arial"/>
      <family val="0"/>
      <charset val="1"/>
    </font>
    <font>
      <sz val="10"/>
      <color rgb="FFC62828"/>
      <name val="Arial"/>
      <family val="0"/>
      <charset val="1"/>
    </font>
    <font>
      <sz val="10"/>
      <color rgb="FF2E7D32"/>
      <name val="Arial"/>
      <family val="0"/>
      <charset val="1"/>
    </font>
    <font>
      <i val="true"/>
      <sz val="8"/>
      <color rgb="FF3D3D3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E65100"/>
      <name val="Arial"/>
      <family val="0"/>
      <charset val="1"/>
    </font>
    <font>
      <b val="true"/>
      <sz val="11"/>
      <color rgb="FF2E7D32"/>
      <name val="Arial"/>
      <family val="0"/>
      <charset val="1"/>
    </font>
    <font>
      <i val="true"/>
      <sz val="9"/>
      <color rgb="FF2E7D32"/>
      <name val="Arial"/>
      <family val="0"/>
      <charset val="1"/>
    </font>
    <font>
      <i val="true"/>
      <sz val="8"/>
      <color rgb="FF666666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8.5"/>
      <color rgb="FFE65100"/>
      <name val="Arial"/>
      <family val="0"/>
      <charset val="1"/>
    </font>
    <font>
      <b val="true"/>
      <sz val="9.5"/>
      <color rgb="FF00008B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sz val="10"/>
      <color rgb="FFE651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9.5"/>
      <color rgb="FFE8650A"/>
      <name val="Arial"/>
      <family val="0"/>
      <charset val="1"/>
    </font>
    <font>
      <b val="true"/>
      <sz val="9.5"/>
      <color rgb="FFE65100"/>
      <name val="Arial"/>
      <family val="0"/>
      <charset val="1"/>
    </font>
    <font>
      <i val="true"/>
      <sz val="9.5"/>
      <color rgb="FFE65100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E8650A"/>
        <bgColor rgb="FFE65100"/>
      </patternFill>
    </fill>
    <fill>
      <patternFill patternType="solid">
        <fgColor rgb="FFFDF0E6"/>
        <bgColor rgb="FFFFF3E0"/>
      </patternFill>
    </fill>
    <fill>
      <patternFill patternType="solid">
        <fgColor rgb="FFF5F5F5"/>
        <bgColor rgb="FFFDF0E6"/>
      </patternFill>
    </fill>
    <fill>
      <patternFill patternType="solid">
        <fgColor rgb="FF3D3D3D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EBEBEB"/>
        <bgColor rgb="FFE8F5E9"/>
      </patternFill>
    </fill>
    <fill>
      <patternFill patternType="solid">
        <fgColor rgb="FFE3F2FD"/>
        <bgColor rgb="FFE8F5E9"/>
      </patternFill>
    </fill>
    <fill>
      <patternFill patternType="solid">
        <fgColor rgb="FFC62828"/>
        <bgColor rgb="FF993366"/>
      </patternFill>
    </fill>
    <fill>
      <patternFill patternType="solid">
        <fgColor rgb="FF2E7D32"/>
        <bgColor rgb="FF008000"/>
      </patternFill>
    </fill>
    <fill>
      <patternFill patternType="solid">
        <fgColor rgb="FFFFEBEE"/>
        <bgColor rgb="FFFDF0E6"/>
      </patternFill>
    </fill>
    <fill>
      <patternFill patternType="solid">
        <fgColor rgb="FFE8F5E9"/>
        <bgColor rgb="FFE3F2FD"/>
      </patternFill>
    </fill>
    <fill>
      <patternFill patternType="solid">
        <fgColor rgb="FFFFF3E0"/>
        <bgColor rgb="FFFDF0E6"/>
      </patternFill>
    </fill>
    <fill>
      <patternFill patternType="solid">
        <fgColor rgb="FFE65100"/>
        <bgColor rgb="FFE8650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1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9" fontId="8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23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2" fontId="23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28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1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8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30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008080"/>
      <rgbColor rgb="FFCCCCCC"/>
      <rgbColor rgb="FF808080"/>
      <rgbColor rgb="FF9999FF"/>
      <rgbColor rgb="FF993366"/>
      <rgbColor rgb="FFFFF3E0"/>
      <rgbColor rgb="FFE3F2FD"/>
      <rgbColor rgb="FF660066"/>
      <rgbColor rgb="FFFF8080"/>
      <rgbColor rgb="FF1565C0"/>
      <rgbColor rgb="FFF5F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EBEBEB"/>
      <rgbColor rgb="FFFDF0E6"/>
      <rgbColor rgb="FF99CCFF"/>
      <rgbColor rgb="FFFF99CC"/>
      <rgbColor rgb="FFCC99FF"/>
      <rgbColor rgb="FFFFEBEE"/>
      <rgbColor rgb="FF3366FF"/>
      <rgbColor rgb="FF33CCCC"/>
      <rgbColor rgb="FF99CC00"/>
      <rgbColor rgb="FFFFCC00"/>
      <rgbColor rgb="FFE65100"/>
      <rgbColor rgb="FFE8650A"/>
      <rgbColor rgb="FF666666"/>
      <rgbColor rgb="FF969696"/>
      <rgbColor rgb="FF003366"/>
      <rgbColor rgb="FF2E7D32"/>
      <rgbColor rgb="FF003300"/>
      <rgbColor rgb="FF1A1A1A"/>
      <rgbColor rgb="FFC62828"/>
      <rgbColor rgb="FF993366"/>
      <rgbColor rgb="FF333399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4" min="2" style="0" width="20"/>
    <col collapsed="false" customWidth="true" hidden="false" outlineLevel="0" max="5" min="5" style="0" width="28"/>
  </cols>
  <sheetData>
    <row r="1" customFormat="false" ht="34.5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3" customFormat="false" ht="15" hidden="false" customHeight="false" outlineLevel="0" collapsed="false">
      <c r="A3" s="3"/>
      <c r="B3" s="3"/>
      <c r="C3" s="3"/>
      <c r="D3" s="3"/>
      <c r="E3" s="3"/>
    </row>
    <row r="4" customFormat="false" ht="21.75" hidden="false" customHeight="true" outlineLevel="0" collapsed="false">
      <c r="A4" s="4" t="s">
        <v>2</v>
      </c>
      <c r="B4" s="4"/>
      <c r="C4" s="4"/>
      <c r="D4" s="4"/>
      <c r="E4" s="4"/>
    </row>
    <row r="5" customFormat="false" ht="19.5" hidden="false" customHeight="true" outlineLevel="0" collapsed="false">
      <c r="A5" s="5" t="s">
        <v>3</v>
      </c>
      <c r="B5" s="6" t="n">
        <v>5</v>
      </c>
      <c r="C5" s="7" t="s">
        <v>4</v>
      </c>
      <c r="D5" s="7"/>
      <c r="E5" s="7"/>
    </row>
    <row r="6" customFormat="false" ht="19.5" hidden="false" customHeight="true" outlineLevel="0" collapsed="false">
      <c r="A6" s="8" t="s">
        <v>5</v>
      </c>
      <c r="B6" s="6" t="n">
        <v>7</v>
      </c>
      <c r="C6" s="9" t="s">
        <v>6</v>
      </c>
      <c r="D6" s="9"/>
      <c r="E6" s="9"/>
    </row>
    <row r="7" customFormat="false" ht="19.5" hidden="false" customHeight="true" outlineLevel="0" collapsed="false">
      <c r="A7" s="5" t="s">
        <v>7</v>
      </c>
      <c r="B7" s="6" t="n">
        <v>240</v>
      </c>
      <c r="C7" s="7" t="s">
        <v>8</v>
      </c>
      <c r="D7" s="7"/>
      <c r="E7" s="7"/>
    </row>
    <row r="8" customFormat="false" ht="19.5" hidden="false" customHeight="true" outlineLevel="0" collapsed="false">
      <c r="A8" s="8" t="s">
        <v>9</v>
      </c>
      <c r="B8" s="6" t="n">
        <v>4</v>
      </c>
      <c r="C8" s="9" t="s">
        <v>10</v>
      </c>
      <c r="D8" s="9"/>
      <c r="E8" s="9"/>
    </row>
    <row r="9" customFormat="false" ht="21.75" hidden="false" customHeight="true" outlineLevel="0" collapsed="false">
      <c r="A9" s="10" t="s">
        <v>11</v>
      </c>
      <c r="B9" s="11" t="n">
        <f aca="false">B6*B7</f>
        <v>1680</v>
      </c>
      <c r="C9" s="12"/>
      <c r="D9" s="12"/>
      <c r="E9" s="12"/>
    </row>
    <row r="10" customFormat="false" ht="15" hidden="false" customHeight="false" outlineLevel="0" collapsed="false">
      <c r="A10" s="3"/>
      <c r="B10" s="3"/>
      <c r="C10" s="3"/>
      <c r="D10" s="3"/>
      <c r="E10" s="3"/>
    </row>
    <row r="11" customFormat="false" ht="21.75" hidden="false" customHeight="true" outlineLevel="0" collapsed="false">
      <c r="A11" s="4" t="s">
        <v>12</v>
      </c>
      <c r="B11" s="4"/>
      <c r="C11" s="4"/>
      <c r="D11" s="4"/>
      <c r="E11" s="4"/>
    </row>
    <row r="12" customFormat="false" ht="24.75" hidden="false" customHeight="true" outlineLevel="0" collapsed="false">
      <c r="A12" s="13" t="s">
        <v>13</v>
      </c>
      <c r="B12" s="14" t="s">
        <v>14</v>
      </c>
      <c r="C12" s="15" t="s">
        <v>15</v>
      </c>
      <c r="D12" s="13" t="s">
        <v>16</v>
      </c>
      <c r="E12" s="13"/>
    </row>
    <row r="13" customFormat="false" ht="21.75" hidden="false" customHeight="true" outlineLevel="0" collapsed="false">
      <c r="A13" s="5" t="s">
        <v>17</v>
      </c>
      <c r="B13" s="6" t="n">
        <v>150</v>
      </c>
      <c r="C13" s="6" t="n">
        <v>250</v>
      </c>
      <c r="D13" s="16" t="s">
        <v>18</v>
      </c>
      <c r="E13" s="3"/>
    </row>
    <row r="14" customFormat="false" ht="21.75" hidden="false" customHeight="true" outlineLevel="0" collapsed="false">
      <c r="A14" s="8" t="s">
        <v>19</v>
      </c>
      <c r="B14" s="6" t="n">
        <v>1000</v>
      </c>
      <c r="C14" s="6" t="n">
        <v>2000</v>
      </c>
      <c r="D14" s="17" t="s">
        <v>20</v>
      </c>
      <c r="E14" s="18"/>
    </row>
    <row r="15" customFormat="false" ht="21.75" hidden="false" customHeight="true" outlineLevel="0" collapsed="false">
      <c r="A15" s="5" t="s">
        <v>21</v>
      </c>
      <c r="B15" s="6" t="n">
        <v>5</v>
      </c>
      <c r="C15" s="6" t="n">
        <v>0</v>
      </c>
      <c r="D15" s="16" t="s">
        <v>22</v>
      </c>
      <c r="E15" s="3"/>
    </row>
    <row r="16" customFormat="false" ht="21.75" hidden="false" customHeight="true" outlineLevel="0" collapsed="false">
      <c r="A16" s="8" t="s">
        <v>23</v>
      </c>
      <c r="B16" s="6" t="n">
        <v>2</v>
      </c>
      <c r="C16" s="6" t="n">
        <v>2</v>
      </c>
      <c r="D16" s="17" t="s">
        <v>24</v>
      </c>
      <c r="E16" s="18"/>
    </row>
    <row r="17" customFormat="false" ht="21.75" hidden="false" customHeight="true" outlineLevel="0" collapsed="false">
      <c r="A17" s="10" t="s">
        <v>25</v>
      </c>
      <c r="B17" s="19" t="n">
        <f aca="false">B13/B14</f>
        <v>0.15</v>
      </c>
      <c r="C17" s="20" t="n">
        <f aca="false">C13/C14</f>
        <v>0.125</v>
      </c>
      <c r="D17" s="21" t="s">
        <v>26</v>
      </c>
      <c r="E17" s="12"/>
    </row>
    <row r="18" customFormat="false" ht="15" hidden="false" customHeight="false" outlineLevel="0" collapsed="false">
      <c r="A18" s="3"/>
      <c r="B18" s="3"/>
      <c r="C18" s="3"/>
      <c r="D18" s="3"/>
      <c r="E18" s="3"/>
    </row>
    <row r="19" customFormat="false" ht="21.75" hidden="false" customHeight="true" outlineLevel="0" collapsed="false">
      <c r="A19" s="4" t="s">
        <v>27</v>
      </c>
      <c r="B19" s="4"/>
      <c r="C19" s="4"/>
      <c r="D19" s="4"/>
      <c r="E19" s="4"/>
    </row>
    <row r="20" customFormat="false" ht="21.75" hidden="false" customHeight="true" outlineLevel="0" collapsed="false">
      <c r="A20" s="5" t="s">
        <v>28</v>
      </c>
      <c r="B20" s="22" t="n">
        <v>50</v>
      </c>
      <c r="C20" s="3"/>
      <c r="D20" s="16" t="s">
        <v>29</v>
      </c>
      <c r="E20" s="3"/>
    </row>
    <row r="21" customFormat="false" ht="21.75" hidden="false" customHeight="true" outlineLevel="0" collapsed="false">
      <c r="A21" s="8" t="s">
        <v>30</v>
      </c>
      <c r="B21" s="22" t="n">
        <v>15</v>
      </c>
      <c r="C21" s="18"/>
      <c r="D21" s="17" t="s">
        <v>31</v>
      </c>
      <c r="E21" s="18"/>
    </row>
    <row r="22" customFormat="false" ht="21.75" hidden="false" customHeight="true" outlineLevel="0" collapsed="false">
      <c r="A22" s="5" t="s">
        <v>32</v>
      </c>
      <c r="B22" s="22" t="n">
        <v>0.18</v>
      </c>
      <c r="C22" s="3"/>
      <c r="D22" s="16" t="s">
        <v>33</v>
      </c>
      <c r="E22" s="3"/>
    </row>
    <row r="23" customFormat="false" ht="25.5" hidden="false" customHeight="true" outlineLevel="0" collapsed="false">
      <c r="A23" s="4" t="s">
        <v>34</v>
      </c>
      <c r="B23" s="4"/>
      <c r="C23" s="4"/>
      <c r="D23" s="4"/>
      <c r="E23" s="4"/>
    </row>
    <row r="24" customFormat="false" ht="27.75" hidden="false" customHeight="true" outlineLevel="0" collapsed="false">
      <c r="A24" s="23" t="s">
        <v>35</v>
      </c>
      <c r="B24" s="24" t="s">
        <v>36</v>
      </c>
    </row>
    <row r="25" customFormat="false" ht="21.75" hidden="false" customHeight="true" outlineLevel="0" collapsed="false">
      <c r="A25" s="10" t="s">
        <v>37</v>
      </c>
      <c r="B25" s="25" t="str">
        <f aca="false">IF(B24="Électrique","Calculé (B21 × B22 actifs)","Mis à 0 automatiquement")</f>
        <v>Calculé (B21 × B22 actifs)</v>
      </c>
      <c r="C25" s="12"/>
      <c r="D25" s="26" t="s">
        <v>38</v>
      </c>
      <c r="E25" s="12"/>
    </row>
    <row r="26" customFormat="false" ht="15" hidden="false" customHeight="false" outlineLevel="0" collapsed="false">
      <c r="A26" s="3"/>
      <c r="B26" s="3"/>
      <c r="C26" s="3"/>
      <c r="D26" s="3"/>
      <c r="E26" s="3"/>
    </row>
    <row r="27" customFormat="false" ht="21.75" hidden="false" customHeight="true" outlineLevel="0" collapsed="false">
      <c r="A27" s="4" t="s">
        <v>39</v>
      </c>
      <c r="B27" s="4"/>
      <c r="C27" s="4"/>
      <c r="D27" s="4"/>
      <c r="E27" s="4"/>
    </row>
    <row r="28" customFormat="false" ht="24.75" hidden="false" customHeight="true" outlineLevel="0" collapsed="false">
      <c r="A28" s="13" t="s">
        <v>40</v>
      </c>
      <c r="B28" s="14" t="s">
        <v>41</v>
      </c>
      <c r="C28" s="15" t="s">
        <v>42</v>
      </c>
      <c r="D28" s="27" t="s">
        <v>43</v>
      </c>
      <c r="E28" s="13" t="s">
        <v>44</v>
      </c>
    </row>
    <row r="29" customFormat="false" ht="24.75" hidden="false" customHeight="true" outlineLevel="0" collapsed="false">
      <c r="A29" s="5" t="s">
        <v>45</v>
      </c>
      <c r="B29" s="28" t="n">
        <f aca="false">B5*B8*(B9/B14)*B13</f>
        <v>5040</v>
      </c>
      <c r="C29" s="29" t="n">
        <f aca="false">B5*B8*(B9/C14)*C13</f>
        <v>4200</v>
      </c>
      <c r="D29" s="30" t="n">
        <f aca="false">B29-C29</f>
        <v>840</v>
      </c>
      <c r="E29" s="31" t="s">
        <v>46</v>
      </c>
    </row>
    <row r="30" customFormat="false" ht="24.75" hidden="false" customHeight="true" outlineLevel="0" collapsed="false">
      <c r="A30" s="8" t="s">
        <v>47</v>
      </c>
      <c r="B30" s="28" t="n">
        <f aca="false">B5*(B9/B14)*B16*B20</f>
        <v>840</v>
      </c>
      <c r="C30" s="29" t="n">
        <f aca="false">B5*(B9/C14)*C16*B20</f>
        <v>420</v>
      </c>
      <c r="D30" s="30" t="n">
        <f aca="false">B30-C30</f>
        <v>420</v>
      </c>
      <c r="E30" s="32" t="s">
        <v>48</v>
      </c>
    </row>
    <row r="31" customFormat="false" ht="24.75" hidden="false" customHeight="true" outlineLevel="0" collapsed="false">
      <c r="A31" s="5" t="s">
        <v>49</v>
      </c>
      <c r="B31" s="28" t="n">
        <f aca="false">IF(B24="Électrique",B5*B9*B21*(B15/100)*B22,0)</f>
        <v>1134</v>
      </c>
      <c r="C31" s="29" t="n">
        <f aca="false">0</f>
        <v>0</v>
      </c>
      <c r="D31" s="30" t="n">
        <f aca="false">B31-C31</f>
        <v>1134</v>
      </c>
      <c r="E31" s="31" t="s">
        <v>50</v>
      </c>
    </row>
    <row r="32" customFormat="false" ht="30" hidden="false" customHeight="true" outlineLevel="0" collapsed="false">
      <c r="A32" s="33" t="s">
        <v>51</v>
      </c>
      <c r="B32" s="34" t="n">
        <f aca="false">SUM(B29:B31)</f>
        <v>7014</v>
      </c>
      <c r="C32" s="35" t="n">
        <f aca="false">SUM(C29:C31)</f>
        <v>4620</v>
      </c>
      <c r="D32" s="36" t="n">
        <f aca="false">B32-C32</f>
        <v>2394</v>
      </c>
      <c r="E32" s="37" t="s">
        <v>52</v>
      </c>
    </row>
    <row r="33" customFormat="false" ht="21.75" hidden="false" customHeight="true" outlineLevel="0" collapsed="false">
      <c r="A33" s="10" t="s">
        <v>53</v>
      </c>
      <c r="B33" s="38" t="n">
        <f aca="false">IFERROR((B32-C32)/B32,0)</f>
        <v>0.341317365269461</v>
      </c>
      <c r="C33" s="12"/>
      <c r="D33" s="12"/>
      <c r="E33" s="12"/>
    </row>
    <row r="34" customFormat="false" ht="21.75" hidden="false" customHeight="true" outlineLevel="0" collapsed="false">
      <c r="A34" s="39" t="s">
        <v>54</v>
      </c>
      <c r="B34" s="30" t="n">
        <f aca="false">B5*B8*C13-B5*B8*B13</f>
        <v>2000</v>
      </c>
      <c r="C34" s="40" t="s">
        <v>55</v>
      </c>
      <c r="D34" s="41"/>
      <c r="E34" s="41"/>
    </row>
    <row r="35" customFormat="false" ht="21.75" hidden="false" customHeight="true" outlineLevel="0" collapsed="false">
      <c r="A35" s="42" t="s">
        <v>56</v>
      </c>
      <c r="B35" s="43" t="n">
        <f aca="false">IFERROR(B34/((B32-C32)/12),"-")</f>
        <v>10.0250626566416</v>
      </c>
      <c r="C35" s="44" t="s">
        <v>57</v>
      </c>
      <c r="D35" s="45"/>
      <c r="E35" s="45"/>
    </row>
    <row r="36" customFormat="false" ht="15" hidden="false" customHeight="false" outlineLevel="0" collapsed="false">
      <c r="A36" s="3"/>
      <c r="B36" s="3"/>
      <c r="C36" s="3"/>
      <c r="D36" s="3"/>
      <c r="E36" s="3"/>
    </row>
    <row r="37" customFormat="false" ht="18" hidden="false" customHeight="true" outlineLevel="0" collapsed="false">
      <c r="A37" s="46" t="s">
        <v>58</v>
      </c>
      <c r="B37" s="46"/>
      <c r="C37" s="46"/>
      <c r="D37" s="46"/>
      <c r="E37" s="46"/>
    </row>
  </sheetData>
  <sheetProtection sheet="true" password="ce4b"/>
  <mergeCells count="8">
    <mergeCell ref="A1:E1"/>
    <mergeCell ref="A2:E2"/>
    <mergeCell ref="A4:E4"/>
    <mergeCell ref="A11:E11"/>
    <mergeCell ref="A19:E19"/>
    <mergeCell ref="A23:E23"/>
    <mergeCell ref="A27:E27"/>
    <mergeCell ref="A37:E37"/>
  </mergeCells>
  <dataValidations count="1">
    <dataValidation allowBlank="false" errorStyle="stop" operator="between" showDropDown="false" showErrorMessage="false" showInputMessage="false" sqref="B24" type="list">
      <formula1>"Électrique,Diesel / GPL"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8" min="5" style="0" width="14"/>
    <col collapsed="false" customWidth="true" hidden="false" outlineLevel="0" max="9" min="9" style="0" width="10"/>
    <col collapsed="false" customWidth="true" hidden="false" outlineLevel="0" max="10" min="10" style="0" width="20"/>
    <col collapsed="false" customWidth="true" hidden="false" outlineLevel="0" max="11" min="11" style="0" width="12"/>
    <col collapsed="false" customWidth="true" hidden="false" outlineLevel="0" max="12" min="12" style="0" width="16"/>
  </cols>
  <sheetData>
    <row r="1" customFormat="false" ht="31.5" hidden="false" customHeight="true" outlineLevel="0" collapsed="false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customFormat="false" ht="18" hidden="false" customHeight="true" outlineLevel="0" collapsed="false">
      <c r="A2" s="2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8" hidden="false" customHeight="true" outlineLevel="0" collapsed="false">
      <c r="A3" s="48" t="s">
        <v>61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customFormat="false" ht="34.5" hidden="false" customHeight="true" outlineLevel="0" collapsed="false">
      <c r="A4" s="13" t="s">
        <v>62</v>
      </c>
      <c r="B4" s="13" t="s">
        <v>63</v>
      </c>
      <c r="C4" s="49" t="s">
        <v>64</v>
      </c>
      <c r="D4" s="13" t="s">
        <v>65</v>
      </c>
      <c r="E4" s="13" t="s">
        <v>66</v>
      </c>
      <c r="F4" s="13" t="s">
        <v>67</v>
      </c>
      <c r="G4" s="13" t="s">
        <v>68</v>
      </c>
      <c r="H4" s="13" t="s">
        <v>69</v>
      </c>
      <c r="I4" s="15" t="s">
        <v>70</v>
      </c>
      <c r="J4" s="27" t="s">
        <v>71</v>
      </c>
      <c r="K4" s="13" t="s">
        <v>72</v>
      </c>
      <c r="L4" s="13" t="s">
        <v>73</v>
      </c>
    </row>
    <row r="5" customFormat="false" ht="21.75" hidden="false" customHeight="true" outlineLevel="0" collapsed="false">
      <c r="A5" s="50" t="s">
        <v>74</v>
      </c>
      <c r="B5" s="50" t="s">
        <v>75</v>
      </c>
      <c r="C5" s="50" t="s">
        <v>76</v>
      </c>
      <c r="D5" s="50" t="s">
        <v>77</v>
      </c>
      <c r="E5" s="51" t="s">
        <v>78</v>
      </c>
      <c r="F5" s="50" t="n">
        <v>1200</v>
      </c>
      <c r="G5" s="50" t="n">
        <v>2800</v>
      </c>
      <c r="H5" s="50" t="n">
        <v>2000</v>
      </c>
      <c r="I5" s="52" t="n">
        <f aca="false">IFERROR(IF(OR(F5="",G5="",H5=""),"",(G5-F5)/H5),"")</f>
        <v>0.8</v>
      </c>
      <c r="J5" s="53" t="n">
        <f aca="true">IFERROR(IF(OR(F5="",G5="",H5="",K5=""),"",TODAY()+(H5-(G5-F5))/K5),"Dépassé")</f>
        <v>46145.1428571429</v>
      </c>
      <c r="K5" s="54" t="n">
        <v>7</v>
      </c>
      <c r="L5" s="55" t="str">
        <f aca="false">IF(OR(F5="",G5="",H5=""),"",IF(G5-F5&gt;=H5,"🔴 EXPIRÉ",IF(G5-F5&gt;=H5*0.85,"⚠ BIENTÔT",IF(G5-F5&gt;=H5*0.7,"📋 SURVEILLER","✅ OK"))))</f>
        <v>📋 SURVEILLER</v>
      </c>
    </row>
    <row r="6" customFormat="false" ht="21.75" hidden="false" customHeight="true" outlineLevel="0" collapsed="false">
      <c r="A6" s="50" t="s">
        <v>79</v>
      </c>
      <c r="B6" s="50" t="s">
        <v>75</v>
      </c>
      <c r="C6" s="50" t="s">
        <v>80</v>
      </c>
      <c r="D6" s="50" t="s">
        <v>81</v>
      </c>
      <c r="E6" s="51" t="s">
        <v>82</v>
      </c>
      <c r="F6" s="50" t="n">
        <v>800</v>
      </c>
      <c r="G6" s="50" t="n">
        <v>2600</v>
      </c>
      <c r="H6" s="50" t="n">
        <v>1800</v>
      </c>
      <c r="I6" s="52" t="n">
        <f aca="false">IFERROR(IF(OR(F6="",G6="",H6=""),"",(G6-F6)/H6),"")</f>
        <v>1</v>
      </c>
      <c r="J6" s="53" t="n">
        <f aca="true">IFERROR(IF(OR(F6="",G6="",H6="",K6=""),"",TODAY()+(H6-(G6-F6))/K6),"Dépassé")</f>
        <v>46088</v>
      </c>
      <c r="K6" s="54" t="n">
        <v>7</v>
      </c>
      <c r="L6" s="56" t="str">
        <f aca="false">IF(OR(F6="",G6="",H6=""),"",IF(G6-F6&gt;=H6,"🔴 EXPIRÉ",IF(G6-F6&gt;=H6*0.85,"⚠ BIENTÔT",IF(G6-F6&gt;=H6*0.7,"📋 SURVEILLER","✅ OK"))))</f>
        <v>🔴 EXPIRÉ</v>
      </c>
    </row>
    <row r="7" customFormat="false" ht="21.75" hidden="false" customHeight="true" outlineLevel="0" collapsed="false">
      <c r="A7" s="50" t="s">
        <v>83</v>
      </c>
      <c r="B7" s="50" t="s">
        <v>84</v>
      </c>
      <c r="C7" s="50" t="s">
        <v>85</v>
      </c>
      <c r="D7" s="50" t="s">
        <v>86</v>
      </c>
      <c r="E7" s="51" t="s">
        <v>87</v>
      </c>
      <c r="F7" s="50" t="n">
        <v>3000</v>
      </c>
      <c r="G7" s="50" t="n">
        <v>4200</v>
      </c>
      <c r="H7" s="50" t="n">
        <v>4000</v>
      </c>
      <c r="I7" s="52" t="n">
        <f aca="false">IFERROR(IF(OR(F7="",G7="",H7=""),"",(G7-F7)/H7),"")</f>
        <v>0.3</v>
      </c>
      <c r="J7" s="53" t="n">
        <f aca="true">IFERROR(IF(OR(F7="",G7="",H7="",K7=""),"",TODAY()+(H7-(G7-F7))/K7),"Dépassé")</f>
        <v>46488</v>
      </c>
      <c r="K7" s="54" t="n">
        <v>7</v>
      </c>
      <c r="L7" s="55" t="str">
        <f aca="false">IF(OR(F7="",G7="",H7=""),"",IF(G7-F7&gt;=H7,"🔴 EXPIRÉ",IF(G7-F7&gt;=H7*0.85,"⚠ BIENTÔT",IF(G7-F7&gt;=H7*0.7,"📋 SURVEILLER","✅ OK"))))</f>
        <v>✅ OK</v>
      </c>
    </row>
    <row r="8" customFormat="false" ht="21.75" hidden="false" customHeight="true" outlineLevel="0" collapsed="false">
      <c r="A8" s="50" t="s">
        <v>88</v>
      </c>
      <c r="B8" s="50" t="s">
        <v>89</v>
      </c>
      <c r="C8" s="50" t="s">
        <v>90</v>
      </c>
      <c r="D8" s="50" t="s">
        <v>91</v>
      </c>
      <c r="E8" s="51" t="s">
        <v>92</v>
      </c>
      <c r="F8" s="50" t="n">
        <v>500</v>
      </c>
      <c r="G8" s="50" t="n">
        <v>3200</v>
      </c>
      <c r="H8" s="50" t="n">
        <v>5000</v>
      </c>
      <c r="I8" s="52" t="n">
        <f aca="false">IFERROR(IF(OR(F8="",G8="",H8=""),"",(G8-F8)/H8),"")</f>
        <v>0.54</v>
      </c>
      <c r="J8" s="53" t="n">
        <f aca="true">IFERROR(IF(OR(F8="",G8="",H8="",K8=""),"",TODAY()+(H8-(G8-F8))/K8),"Dépassé")</f>
        <v>46416.5714285714</v>
      </c>
      <c r="K8" s="54" t="n">
        <v>7</v>
      </c>
      <c r="L8" s="56" t="str">
        <f aca="false">IF(OR(F8="",G8="",H8=""),"",IF(G8-F8&gt;=H8,"🔴 EXPIRÉ",IF(G8-F8&gt;=H8*0.85,"⚠ BIENTÔT",IF(G8-F8&gt;=H8*0.7,"📋 SURVEILLER","✅ OK"))))</f>
        <v>✅ OK</v>
      </c>
    </row>
    <row r="9" customFormat="false" ht="21.75" hidden="false" customHeight="true" outlineLevel="0" collapsed="false">
      <c r="A9" s="50" t="s">
        <v>93</v>
      </c>
      <c r="B9" s="50" t="s">
        <v>94</v>
      </c>
      <c r="C9" s="50" t="s">
        <v>95</v>
      </c>
      <c r="D9" s="50" t="s">
        <v>96</v>
      </c>
      <c r="E9" s="51" t="s">
        <v>97</v>
      </c>
      <c r="F9" s="50" t="n">
        <v>2100</v>
      </c>
      <c r="G9" s="50" t="n">
        <v>3500</v>
      </c>
      <c r="H9" s="50" t="n">
        <v>3500</v>
      </c>
      <c r="I9" s="52" t="n">
        <f aca="false">IFERROR(IF(OR(F9="",G9="",H9=""),"",(G9-F9)/H9),"")</f>
        <v>0.4</v>
      </c>
      <c r="J9" s="53" t="n">
        <f aca="true">IFERROR(IF(OR(F9="",G9="",H9="",K9=""),"",TODAY()+(H9-(G9-F9))/K9),"Dépassé")</f>
        <v>46388</v>
      </c>
      <c r="K9" s="54" t="n">
        <v>7</v>
      </c>
      <c r="L9" s="55" t="str">
        <f aca="false">IF(OR(F9="",G9="",H9=""),"",IF(G9-F9&gt;=H9,"🔴 EXPIRÉ",IF(G9-F9&gt;=H9*0.85,"⚠ BIENTÔT",IF(G9-F9&gt;=H9*0.7,"📋 SURVEILLER","✅ OK"))))</f>
        <v>✅ OK</v>
      </c>
    </row>
    <row r="10" customFormat="false" ht="19.5" hidden="false" customHeight="true" outlineLevel="0" collapsed="false">
      <c r="A10" s="57"/>
      <c r="B10" s="57"/>
      <c r="C10" s="57"/>
      <c r="D10" s="57"/>
      <c r="E10" s="57"/>
      <c r="F10" s="57"/>
      <c r="G10" s="57"/>
      <c r="H10" s="57"/>
      <c r="I10" s="58" t="str">
        <f aca="false">IFERROR(IF(OR(F10="",G10="",H10=""),"",(G10-F10)/H10),"")</f>
        <v/>
      </c>
      <c r="J10" s="59" t="str">
        <f aca="true">IFERROR(IF(OR(F10="",G10="",H10="",K10=""),"",TODAY()+(H10-(G10-F10))/K10),"Dépassé")</f>
        <v/>
      </c>
      <c r="K10" s="54"/>
      <c r="L10" s="55" t="str">
        <f aca="false">IF(OR(F10="",G10="",H10=""),"",IF(G10-F10&gt;=H10,"🔴 EXPIRÉ",IF(G10-F10&gt;=H10*0.85,"⚠ BIENTÔT",IF(G10-F10&gt;=H10*0.7,"📋 SURVEILLER","✅ OK"))))</f>
        <v/>
      </c>
    </row>
    <row r="11" customFormat="false" ht="19.5" hidden="false" customHeight="true" outlineLevel="0" collapsed="false">
      <c r="A11" s="57"/>
      <c r="B11" s="57"/>
      <c r="C11" s="57"/>
      <c r="D11" s="57"/>
      <c r="E11" s="57"/>
      <c r="F11" s="57"/>
      <c r="G11" s="57"/>
      <c r="H11" s="57"/>
      <c r="I11" s="58" t="str">
        <f aca="false">IFERROR(IF(OR(F11="",G11="",H11=""),"",(G11-F11)/H11),"")</f>
        <v/>
      </c>
      <c r="J11" s="59" t="str">
        <f aca="true">IFERROR(IF(OR(F11="",G11="",H11="",K11=""),"",TODAY()+(H11-(G11-F11))/K11),"Dépassé")</f>
        <v/>
      </c>
      <c r="K11" s="54"/>
      <c r="L11" s="56" t="str">
        <f aca="false">IF(OR(F11="",G11="",H11=""),"",IF(G11-F11&gt;=H11,"🔴 EXPIRÉ",IF(G11-F11&gt;=H11*0.85,"⚠ BIENTÔT",IF(G11-F11&gt;=H11*0.7,"📋 SURVEILLER","✅ OK"))))</f>
        <v/>
      </c>
    </row>
    <row r="12" customFormat="false" ht="19.5" hidden="false" customHeight="true" outlineLevel="0" collapsed="false">
      <c r="A12" s="57"/>
      <c r="B12" s="57"/>
      <c r="C12" s="57"/>
      <c r="D12" s="57"/>
      <c r="E12" s="57"/>
      <c r="F12" s="57"/>
      <c r="G12" s="57"/>
      <c r="H12" s="57"/>
      <c r="I12" s="58" t="str">
        <f aca="false">IFERROR(IF(OR(F12="",G12="",H12=""),"",(G12-F12)/H12),"")</f>
        <v/>
      </c>
      <c r="J12" s="59" t="str">
        <f aca="true">IFERROR(IF(OR(F12="",G12="",H12="",K12=""),"",TODAY()+(H12-(G12-F12))/K12),"Dépassé")</f>
        <v/>
      </c>
      <c r="K12" s="54"/>
      <c r="L12" s="55" t="str">
        <f aca="false">IF(OR(F12="",G12="",H12=""),"",IF(G12-F12&gt;=H12,"🔴 EXPIRÉ",IF(G12-F12&gt;=H12*0.85,"⚠ BIENTÔT",IF(G12-F12&gt;=H12*0.7,"📋 SURVEILLER","✅ OK"))))</f>
        <v/>
      </c>
    </row>
    <row r="13" customFormat="false" ht="19.5" hidden="false" customHeight="true" outlineLevel="0" collapsed="false">
      <c r="A13" s="57"/>
      <c r="B13" s="57"/>
      <c r="C13" s="57"/>
      <c r="D13" s="57"/>
      <c r="E13" s="57"/>
      <c r="F13" s="57"/>
      <c r="G13" s="57"/>
      <c r="H13" s="57"/>
      <c r="I13" s="58" t="str">
        <f aca="false">IFERROR(IF(OR(F13="",G13="",H13=""),"",(G13-F13)/H13),"")</f>
        <v/>
      </c>
      <c r="J13" s="59" t="str">
        <f aca="true">IFERROR(IF(OR(F13="",G13="",H13="",K13=""),"",TODAY()+(H13-(G13-F13))/K13),"Dépassé")</f>
        <v/>
      </c>
      <c r="K13" s="54"/>
      <c r="L13" s="56" t="str">
        <f aca="false">IF(OR(F13="",G13="",H13=""),"",IF(G13-F13&gt;=H13,"🔴 EXPIRÉ",IF(G13-F13&gt;=H13*0.85,"⚠ BIENTÔT",IF(G13-F13&gt;=H13*0.7,"📋 SURVEILLER","✅ OK"))))</f>
        <v/>
      </c>
    </row>
    <row r="14" customFormat="false" ht="19.5" hidden="false" customHeight="true" outlineLevel="0" collapsed="false">
      <c r="A14" s="57"/>
      <c r="B14" s="57"/>
      <c r="C14" s="57"/>
      <c r="D14" s="57"/>
      <c r="E14" s="57"/>
      <c r="F14" s="57"/>
      <c r="G14" s="57"/>
      <c r="H14" s="57"/>
      <c r="I14" s="58" t="str">
        <f aca="false">IFERROR(IF(OR(F14="",G14="",H14=""),"",(G14-F14)/H14),"")</f>
        <v/>
      </c>
      <c r="J14" s="59" t="str">
        <f aca="true">IFERROR(IF(OR(F14="",G14="",H14="",K14=""),"",TODAY()+(H14-(G14-F14))/K14),"Dépassé")</f>
        <v/>
      </c>
      <c r="K14" s="54"/>
      <c r="L14" s="55" t="str">
        <f aca="false">IF(OR(F14="",G14="",H14=""),"",IF(G14-F14&gt;=H14,"🔴 EXPIRÉ",IF(G14-F14&gt;=H14*0.85,"⚠ BIENTÔT",IF(G14-F14&gt;=H14*0.7,"📋 SURVEILLER","✅ OK"))))</f>
        <v/>
      </c>
    </row>
    <row r="15" customFormat="false" ht="19.5" hidden="false" customHeight="true" outlineLevel="0" collapsed="false">
      <c r="A15" s="57"/>
      <c r="B15" s="57"/>
      <c r="C15" s="57"/>
      <c r="D15" s="57"/>
      <c r="E15" s="57"/>
      <c r="F15" s="57"/>
      <c r="G15" s="57"/>
      <c r="H15" s="57"/>
      <c r="I15" s="58" t="str">
        <f aca="false">IFERROR(IF(OR(F15="",G15="",H15=""),"",(G15-F15)/H15),"")</f>
        <v/>
      </c>
      <c r="J15" s="59" t="str">
        <f aca="true">IFERROR(IF(OR(F15="",G15="",H15="",K15=""),"",TODAY()+(H15-(G15-F15))/K15),"Dépassé")</f>
        <v/>
      </c>
      <c r="K15" s="54"/>
      <c r="L15" s="56" t="str">
        <f aca="false">IF(OR(F15="",G15="",H15=""),"",IF(G15-F15&gt;=H15,"🔴 EXPIRÉ",IF(G15-F15&gt;=H15*0.85,"⚠ BIENTÔT",IF(G15-F15&gt;=H15*0.7,"📋 SURVEILLER","✅ OK"))))</f>
        <v/>
      </c>
    </row>
    <row r="16" customFormat="false" ht="19.5" hidden="false" customHeight="true" outlineLevel="0" collapsed="false">
      <c r="A16" s="57"/>
      <c r="B16" s="57"/>
      <c r="C16" s="57"/>
      <c r="D16" s="57"/>
      <c r="E16" s="57"/>
      <c r="F16" s="57"/>
      <c r="G16" s="57"/>
      <c r="H16" s="57"/>
      <c r="I16" s="58" t="str">
        <f aca="false">IFERROR(IF(OR(F16="",G16="",H16=""),"",(G16-F16)/H16),"")</f>
        <v/>
      </c>
      <c r="J16" s="59" t="str">
        <f aca="true">IFERROR(IF(OR(F16="",G16="",H16="",K16=""),"",TODAY()+(H16-(G16-F16))/K16),"Dépassé")</f>
        <v/>
      </c>
      <c r="K16" s="54"/>
      <c r="L16" s="55" t="str">
        <f aca="false">IF(OR(F16="",G16="",H16=""),"",IF(G16-F16&gt;=H16,"🔴 EXPIRÉ",IF(G16-F16&gt;=H16*0.85,"⚠ BIENTÔT",IF(G16-F16&gt;=H16*0.7,"📋 SURVEILLER","✅ OK"))))</f>
        <v/>
      </c>
    </row>
    <row r="17" customFormat="false" ht="19.5" hidden="false" customHeight="true" outlineLevel="0" collapsed="false">
      <c r="A17" s="57"/>
      <c r="B17" s="57"/>
      <c r="C17" s="57"/>
      <c r="D17" s="57"/>
      <c r="E17" s="57"/>
      <c r="F17" s="57"/>
      <c r="G17" s="57"/>
      <c r="H17" s="57"/>
      <c r="I17" s="58" t="str">
        <f aca="false">IFERROR(IF(OR(F17="",G17="",H17=""),"",(G17-F17)/H17),"")</f>
        <v/>
      </c>
      <c r="J17" s="59" t="str">
        <f aca="true">IFERROR(IF(OR(F17="",G17="",H17="",K17=""),"",TODAY()+(H17-(G17-F17))/K17),"Dépassé")</f>
        <v/>
      </c>
      <c r="K17" s="54"/>
      <c r="L17" s="56" t="str">
        <f aca="false">IF(OR(F17="",G17="",H17=""),"",IF(G17-F17&gt;=H17,"🔴 EXPIRÉ",IF(G17-F17&gt;=H17*0.85,"⚠ BIENTÔT",IF(G17-F17&gt;=H17*0.7,"📋 SURVEILLER","✅ OK"))))</f>
        <v/>
      </c>
    </row>
    <row r="18" customFormat="false" ht="19.5" hidden="false" customHeight="true" outlineLevel="0" collapsed="false">
      <c r="A18" s="57"/>
      <c r="B18" s="57"/>
      <c r="C18" s="57"/>
      <c r="D18" s="57"/>
      <c r="E18" s="57"/>
      <c r="F18" s="57"/>
      <c r="G18" s="57"/>
      <c r="H18" s="57"/>
      <c r="I18" s="58" t="str">
        <f aca="false">IFERROR(IF(OR(F18="",G18="",H18=""),"",(G18-F18)/H18),"")</f>
        <v/>
      </c>
      <c r="J18" s="59" t="str">
        <f aca="true">IFERROR(IF(OR(F18="",G18="",H18="",K18=""),"",TODAY()+(H18-(G18-F18))/K18),"Dépassé")</f>
        <v/>
      </c>
      <c r="K18" s="54"/>
      <c r="L18" s="55" t="str">
        <f aca="false">IF(OR(F18="",G18="",H18=""),"",IF(G18-F18&gt;=H18,"🔴 EXPIRÉ",IF(G18-F18&gt;=H18*0.85,"⚠ BIENTÔT",IF(G18-F18&gt;=H18*0.7,"📋 SURVEILLER","✅ OK"))))</f>
        <v/>
      </c>
    </row>
    <row r="19" customFormat="false" ht="19.5" hidden="false" customHeight="true" outlineLevel="0" collapsed="false">
      <c r="A19" s="57"/>
      <c r="B19" s="57"/>
      <c r="C19" s="57"/>
      <c r="D19" s="57"/>
      <c r="E19" s="57"/>
      <c r="F19" s="57"/>
      <c r="G19" s="57"/>
      <c r="H19" s="57"/>
      <c r="I19" s="58" t="str">
        <f aca="false">IFERROR(IF(OR(F19="",G19="",H19=""),"",(G19-F19)/H19),"")</f>
        <v/>
      </c>
      <c r="J19" s="59" t="str">
        <f aca="true">IFERROR(IF(OR(F19="",G19="",H19="",K19=""),"",TODAY()+(H19-(G19-F19))/K19),"Dépassé")</f>
        <v/>
      </c>
      <c r="K19" s="54"/>
      <c r="L19" s="56" t="str">
        <f aca="false">IF(OR(F19="",G19="",H19=""),"",IF(G19-F19&gt;=H19,"🔴 EXPIRÉ",IF(G19-F19&gt;=H19*0.85,"⚠ BIENTÔT",IF(G19-F19&gt;=H19*0.7,"📋 SURVEILLER","✅ OK"))))</f>
        <v/>
      </c>
    </row>
    <row r="20" customFormat="false" ht="19.5" hidden="false" customHeight="true" outlineLevel="0" collapsed="false">
      <c r="A20" s="57"/>
      <c r="B20" s="57"/>
      <c r="C20" s="57"/>
      <c r="D20" s="57"/>
      <c r="E20" s="57"/>
      <c r="F20" s="57"/>
      <c r="G20" s="57"/>
      <c r="H20" s="57"/>
      <c r="I20" s="58" t="str">
        <f aca="false">IFERROR(IF(OR(F20="",G20="",H20=""),"",(G20-F20)/H20),"")</f>
        <v/>
      </c>
      <c r="J20" s="59" t="str">
        <f aca="true">IFERROR(IF(OR(F20="",G20="",H20="",K20=""),"",TODAY()+(H20-(G20-F20))/K20),"Dépassé")</f>
        <v/>
      </c>
      <c r="K20" s="54"/>
      <c r="L20" s="55" t="str">
        <f aca="false">IF(OR(F20="",G20="",H20=""),"",IF(G20-F20&gt;=H20,"🔴 EXPIRÉ",IF(G20-F20&gt;=H20*0.85,"⚠ BIENTÔT",IF(G20-F20&gt;=H20*0.7,"📋 SURVEILLER","✅ OK"))))</f>
        <v/>
      </c>
    </row>
    <row r="21" customFormat="false" ht="19.5" hidden="false" customHeight="true" outlineLevel="0" collapsed="false">
      <c r="A21" s="57"/>
      <c r="B21" s="57"/>
      <c r="C21" s="57"/>
      <c r="D21" s="57"/>
      <c r="E21" s="57"/>
      <c r="F21" s="57"/>
      <c r="G21" s="57"/>
      <c r="H21" s="57"/>
      <c r="I21" s="58" t="str">
        <f aca="false">IFERROR(IF(OR(F21="",G21="",H21=""),"",(G21-F21)/H21),"")</f>
        <v/>
      </c>
      <c r="J21" s="59" t="str">
        <f aca="true">IFERROR(IF(OR(F21="",G21="",H21="",K21=""),"",TODAY()+(H21-(G21-F21))/K21),"Dépassé")</f>
        <v/>
      </c>
      <c r="K21" s="54"/>
      <c r="L21" s="56" t="str">
        <f aca="false">IF(OR(F21="",G21="",H21=""),"",IF(G21-F21&gt;=H21,"🔴 EXPIRÉ",IF(G21-F21&gt;=H21*0.85,"⚠ BIENTÔT",IF(G21-F21&gt;=H21*0.7,"📋 SURVEILLER","✅ OK"))))</f>
        <v/>
      </c>
    </row>
    <row r="22" customFormat="false" ht="19.5" hidden="false" customHeight="true" outlineLevel="0" collapsed="false">
      <c r="A22" s="57"/>
      <c r="B22" s="57"/>
      <c r="C22" s="57"/>
      <c r="D22" s="57"/>
      <c r="E22" s="57"/>
      <c r="F22" s="57"/>
      <c r="G22" s="57"/>
      <c r="H22" s="57"/>
      <c r="I22" s="58" t="str">
        <f aca="false">IFERROR(IF(OR(F22="",G22="",H22=""),"",(G22-F22)/H22),"")</f>
        <v/>
      </c>
      <c r="J22" s="59" t="str">
        <f aca="true">IFERROR(IF(OR(F22="",G22="",H22="",K22=""),"",TODAY()+(H22-(G22-F22))/K22),"Dépassé")</f>
        <v/>
      </c>
      <c r="K22" s="54"/>
      <c r="L22" s="55" t="str">
        <f aca="false">IF(OR(F22="",G22="",H22=""),"",IF(G22-F22&gt;=H22,"🔴 EXPIRÉ",IF(G22-F22&gt;=H22*0.85,"⚠ BIENTÔT",IF(G22-F22&gt;=H22*0.7,"📋 SURVEILLER","✅ OK"))))</f>
        <v/>
      </c>
    </row>
    <row r="23" customFormat="false" ht="19.5" hidden="false" customHeight="true" outlineLevel="0" collapsed="false">
      <c r="A23" s="57"/>
      <c r="B23" s="57"/>
      <c r="C23" s="57"/>
      <c r="D23" s="57"/>
      <c r="E23" s="57"/>
      <c r="F23" s="57"/>
      <c r="G23" s="57"/>
      <c r="H23" s="57"/>
      <c r="I23" s="58" t="str">
        <f aca="false">IFERROR(IF(OR(F23="",G23="",H23=""),"",(G23-F23)/H23),"")</f>
        <v/>
      </c>
      <c r="J23" s="59" t="str">
        <f aca="true">IFERROR(IF(OR(F23="",G23="",H23="",K23=""),"",TODAY()+(H23-(G23-F23))/K23),"Dépassé")</f>
        <v/>
      </c>
      <c r="K23" s="54"/>
      <c r="L23" s="56" t="str">
        <f aca="false">IF(OR(F23="",G23="",H23=""),"",IF(G23-F23&gt;=H23,"🔴 EXPIRÉ",IF(G23-F23&gt;=H23*0.85,"⚠ BIENTÔT",IF(G23-F23&gt;=H23*0.7,"📋 SURVEILLER","✅ OK"))))</f>
        <v/>
      </c>
    </row>
    <row r="24" customFormat="false" ht="19.5" hidden="false" customHeight="true" outlineLevel="0" collapsed="false">
      <c r="A24" s="57"/>
      <c r="B24" s="57"/>
      <c r="C24" s="57"/>
      <c r="D24" s="57"/>
      <c r="E24" s="57"/>
      <c r="F24" s="57"/>
      <c r="G24" s="57"/>
      <c r="H24" s="57"/>
      <c r="I24" s="58" t="str">
        <f aca="false">IFERROR(IF(OR(F24="",G24="",H24=""),"",(G24-F24)/H24),"")</f>
        <v/>
      </c>
      <c r="J24" s="59" t="str">
        <f aca="true">IFERROR(IF(OR(F24="",G24="",H24="",K24=""),"",TODAY()+(H24-(G24-F24))/K24),"Dépassé")</f>
        <v/>
      </c>
      <c r="K24" s="54"/>
      <c r="L24" s="55" t="str">
        <f aca="false">IF(OR(F24="",G24="",H24=""),"",IF(G24-F24&gt;=H24,"🔴 EXPIRÉ",IF(G24-F24&gt;=H24*0.85,"⚠ BIENTÔT",IF(G24-F24&gt;=H24*0.7,"📋 SURVEILLER","✅ OK"))))</f>
        <v/>
      </c>
    </row>
    <row r="26" customFormat="false" ht="19.5" hidden="false" customHeight="true" outlineLevel="0" collapsed="false">
      <c r="A26" s="60" t="s">
        <v>98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</sheetData>
  <sheetProtection sheet="true" password="ce4b"/>
  <mergeCells count="4">
    <mergeCell ref="A1:L1"/>
    <mergeCell ref="A2:L2"/>
    <mergeCell ref="A3:L3"/>
    <mergeCell ref="A26:L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72"/>
  </cols>
  <sheetData>
    <row r="1" customFormat="false" ht="31.5" hidden="false" customHeight="true" outlineLevel="0" collapsed="false">
      <c r="A1" s="47" t="s">
        <v>99</v>
      </c>
      <c r="B1" s="47"/>
    </row>
    <row r="2" customFormat="false" ht="6" hidden="false" customHeight="true" outlineLevel="0" collapsed="false">
      <c r="A2" s="61"/>
      <c r="B2" s="62"/>
    </row>
    <row r="3" customFormat="false" ht="21.75" hidden="false" customHeight="true" outlineLevel="0" collapsed="false">
      <c r="A3" s="63" t="s">
        <v>100</v>
      </c>
      <c r="B3" s="63"/>
    </row>
    <row r="4" customFormat="false" ht="21.75" hidden="false" customHeight="true" outlineLevel="0" collapsed="false">
      <c r="A4" s="61" t="s">
        <v>101</v>
      </c>
      <c r="B4" s="62" t="s">
        <v>102</v>
      </c>
    </row>
    <row r="5" customFormat="false" ht="21.75" hidden="false" customHeight="true" outlineLevel="0" collapsed="false">
      <c r="A5" s="64" t="s">
        <v>103</v>
      </c>
      <c r="B5" s="65" t="s">
        <v>104</v>
      </c>
    </row>
    <row r="6" customFormat="false" ht="21.75" hidden="false" customHeight="true" outlineLevel="0" collapsed="false">
      <c r="A6" s="61" t="s">
        <v>105</v>
      </c>
      <c r="B6" s="62" t="s">
        <v>106</v>
      </c>
    </row>
    <row r="7" customFormat="false" ht="21.75" hidden="false" customHeight="true" outlineLevel="0" collapsed="false">
      <c r="A7" s="64" t="s">
        <v>107</v>
      </c>
      <c r="B7" s="65" t="s">
        <v>108</v>
      </c>
    </row>
    <row r="8" customFormat="false" ht="21.75" hidden="false" customHeight="true" outlineLevel="0" collapsed="false">
      <c r="A8" s="61" t="s">
        <v>109</v>
      </c>
      <c r="B8" s="62" t="s">
        <v>110</v>
      </c>
    </row>
    <row r="9" customFormat="false" ht="21.75" hidden="false" customHeight="true" outlineLevel="0" collapsed="false">
      <c r="A9" s="64" t="s">
        <v>111</v>
      </c>
      <c r="B9" s="65" t="s">
        <v>112</v>
      </c>
    </row>
    <row r="10" customFormat="false" ht="21.75" hidden="false" customHeight="true" outlineLevel="0" collapsed="false">
      <c r="A10" s="61" t="s">
        <v>113</v>
      </c>
      <c r="B10" s="62" t="s">
        <v>114</v>
      </c>
    </row>
    <row r="11" customFormat="false" ht="6" hidden="false" customHeight="true" outlineLevel="0" collapsed="false">
      <c r="A11" s="64"/>
      <c r="B11" s="65"/>
    </row>
    <row r="12" customFormat="false" ht="21.75" hidden="false" customHeight="true" outlineLevel="0" collapsed="false">
      <c r="A12" s="63" t="s">
        <v>115</v>
      </c>
      <c r="B12" s="63"/>
    </row>
    <row r="13" customFormat="false" ht="21.75" hidden="false" customHeight="true" outlineLevel="0" collapsed="false">
      <c r="A13" s="64" t="s">
        <v>116</v>
      </c>
      <c r="B13" s="65" t="s">
        <v>117</v>
      </c>
    </row>
    <row r="14" customFormat="false" ht="21.75" hidden="false" customHeight="true" outlineLevel="0" collapsed="false">
      <c r="A14" s="61" t="s">
        <v>118</v>
      </c>
      <c r="B14" s="62" t="s">
        <v>119</v>
      </c>
    </row>
    <row r="15" customFormat="false" ht="21.75" hidden="false" customHeight="true" outlineLevel="0" collapsed="false">
      <c r="A15" s="64" t="s">
        <v>120</v>
      </c>
      <c r="B15" s="65" t="s">
        <v>121</v>
      </c>
    </row>
    <row r="16" customFormat="false" ht="21.75" hidden="false" customHeight="true" outlineLevel="0" collapsed="false">
      <c r="A16" s="61" t="s">
        <v>122</v>
      </c>
      <c r="B16" s="62" t="s">
        <v>123</v>
      </c>
    </row>
    <row r="17" customFormat="false" ht="6" hidden="false" customHeight="true" outlineLevel="0" collapsed="false">
      <c r="A17" s="64"/>
      <c r="B17" s="65"/>
    </row>
    <row r="18" customFormat="false" ht="21.75" hidden="false" customHeight="true" outlineLevel="0" collapsed="false">
      <c r="A18" s="63" t="s">
        <v>124</v>
      </c>
      <c r="B18" s="63"/>
    </row>
    <row r="19" customFormat="false" ht="21.75" hidden="false" customHeight="true" outlineLevel="0" collapsed="false">
      <c r="A19" s="64" t="s">
        <v>125</v>
      </c>
      <c r="B19" s="65" t="s">
        <v>126</v>
      </c>
    </row>
    <row r="20" customFormat="false" ht="21.75" hidden="false" customHeight="true" outlineLevel="0" collapsed="false">
      <c r="A20" s="61" t="s">
        <v>127</v>
      </c>
      <c r="B20" s="62" t="s">
        <v>128</v>
      </c>
    </row>
    <row r="21" customFormat="false" ht="21.75" hidden="false" customHeight="true" outlineLevel="0" collapsed="false">
      <c r="A21" s="64" t="s">
        <v>129</v>
      </c>
      <c r="B21" s="65" t="s">
        <v>130</v>
      </c>
    </row>
    <row r="22" customFormat="false" ht="21.75" hidden="false" customHeight="true" outlineLevel="0" collapsed="false">
      <c r="A22" s="61" t="s">
        <v>131</v>
      </c>
      <c r="B22" s="62" t="s">
        <v>132</v>
      </c>
    </row>
    <row r="23" customFormat="false" ht="21.75" hidden="false" customHeight="true" outlineLevel="0" collapsed="false">
      <c r="A23" s="64" t="s">
        <v>133</v>
      </c>
      <c r="B23" s="65" t="s">
        <v>134</v>
      </c>
    </row>
    <row r="24" customFormat="false" ht="6" hidden="false" customHeight="true" outlineLevel="0" collapsed="false">
      <c r="A24" s="61"/>
      <c r="B24" s="62"/>
    </row>
    <row r="25" customFormat="false" ht="21.75" hidden="false" customHeight="true" outlineLevel="0" collapsed="false">
      <c r="A25" s="66" t="s">
        <v>135</v>
      </c>
      <c r="B25" s="67" t="s">
        <v>136</v>
      </c>
    </row>
    <row r="26" customFormat="false" ht="21.75" hidden="false" customHeight="true" outlineLevel="0" collapsed="false">
      <c r="A26" s="61" t="s">
        <v>137</v>
      </c>
      <c r="B26" s="62" t="s">
        <v>138</v>
      </c>
    </row>
  </sheetData>
  <sheetProtection sheet="true" password="ce4b"/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2026-03-07T20:30:35Z</dcterms:created>
  <dc:creator>openpyxl</dc:creator>
  <dc:description/>
  <dc:language>en-US</dc:language>
  <cp:lastModifiedBy/>
  <dcterms:modified xsi:type="dcterms:W3CDTF">2026-03-07T20:30:36Z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